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TA\Desktop\"/>
    </mc:Choice>
  </mc:AlternateContent>
  <bookViews>
    <workbookView xWindow="360" yWindow="735" windowWidth="9720" windowHeight="5685"/>
  </bookViews>
  <sheets>
    <sheet name="Sayfa2" sheetId="2" r:id="rId1"/>
  </sheets>
  <definedNames>
    <definedName name="_xlnm.Print_Area" localSheetId="0">Sayfa2!$A$1:$AG$18</definedName>
  </definedNames>
  <calcPr calcId="152511" fullPrecision="0"/>
</workbook>
</file>

<file path=xl/calcChain.xml><?xml version="1.0" encoding="utf-8"?>
<calcChain xmlns="http://schemas.openxmlformats.org/spreadsheetml/2006/main">
  <c r="Q4" i="2" l="1"/>
  <c r="Q5" i="2"/>
  <c r="Q6" i="2"/>
  <c r="Q3" i="2"/>
  <c r="AE7" i="2" l="1"/>
  <c r="Y6" i="2"/>
  <c r="Y5" i="2"/>
  <c r="Y4" i="2"/>
  <c r="Y3" i="2"/>
  <c r="J4" i="2"/>
  <c r="J5" i="2"/>
  <c r="J6" i="2"/>
  <c r="J3" i="2"/>
  <c r="F7" i="2"/>
  <c r="H7" i="2" l="1"/>
  <c r="I7" i="2"/>
  <c r="J7" i="2"/>
  <c r="K7" i="2"/>
  <c r="M7" i="2"/>
  <c r="O7" i="2"/>
  <c r="R7" i="2"/>
  <c r="T7" i="2"/>
  <c r="V7" i="2"/>
  <c r="AC7" i="2"/>
  <c r="G7" i="2"/>
  <c r="B14" i="2" l="1"/>
  <c r="AB5" i="2"/>
  <c r="L3" i="2"/>
  <c r="L4" i="2"/>
  <c r="L5" i="2"/>
  <c r="L6" i="2"/>
  <c r="N3" i="2"/>
  <c r="N4" i="2"/>
  <c r="N5" i="2"/>
  <c r="N6" i="2"/>
  <c r="R14" i="2"/>
  <c r="L9" i="2"/>
  <c r="N7" i="2" l="1"/>
  <c r="L7" i="2"/>
  <c r="AB7" i="2"/>
  <c r="R15" i="2" s="1"/>
  <c r="Y7" i="2"/>
  <c r="S3" i="2"/>
  <c r="U3" i="2" s="1"/>
  <c r="S6" i="2"/>
  <c r="U6" i="2" s="1"/>
  <c r="S5" i="2"/>
  <c r="U5" i="2" s="1"/>
  <c r="S4" i="2"/>
  <c r="U4" i="2" s="1"/>
  <c r="R12" i="2"/>
  <c r="L11" i="2"/>
  <c r="R13" i="2"/>
  <c r="L10" i="2"/>
  <c r="X4" i="2" l="1"/>
  <c r="Z4" i="2" s="1"/>
  <c r="AA4" i="2" s="1"/>
  <c r="AD4" i="2" s="1"/>
  <c r="AF4" i="2" s="1"/>
  <c r="X5" i="2"/>
  <c r="X6" i="2"/>
  <c r="Z6" i="2" s="1"/>
  <c r="X3" i="2"/>
  <c r="U7" i="2"/>
  <c r="S7" i="2"/>
  <c r="R11" i="2"/>
  <c r="R16" i="2"/>
  <c r="L18" i="2"/>
  <c r="Z3" i="2" l="1"/>
  <c r="Z5" i="2"/>
  <c r="AA5" i="2" s="1"/>
  <c r="AD5" i="2" s="1"/>
  <c r="AF5" i="2" s="1"/>
  <c r="X7" i="2"/>
  <c r="AA6" i="2"/>
  <c r="AD6" i="2" s="1"/>
  <c r="R10" i="2" l="1"/>
  <c r="Z7" i="2"/>
  <c r="AA3" i="2"/>
  <c r="AF6" i="2"/>
  <c r="AA7" i="2" l="1"/>
  <c r="AD3" i="2"/>
  <c r="AF3" i="2" s="1"/>
  <c r="AD7" i="2" l="1"/>
  <c r="AF7" i="2"/>
  <c r="R9" i="2" s="1"/>
  <c r="R18" i="2" s="1"/>
</calcChain>
</file>

<file path=xl/sharedStrings.xml><?xml version="1.0" encoding="utf-8"?>
<sst xmlns="http://schemas.openxmlformats.org/spreadsheetml/2006/main" count="53" uniqueCount="43">
  <si>
    <t xml:space="preserve"> </t>
  </si>
  <si>
    <t>Sigorta Sicil No</t>
  </si>
  <si>
    <t>TOPLAM</t>
  </si>
  <si>
    <t>Brüt</t>
  </si>
  <si>
    <t>NET</t>
  </si>
  <si>
    <t>SSK(İşveren)</t>
  </si>
  <si>
    <t>GELİR VER.</t>
  </si>
  <si>
    <t>DAMGA V.</t>
  </si>
  <si>
    <t>SSK(İşçi)</t>
  </si>
  <si>
    <t>İşsizlik S.(İşveren)</t>
  </si>
  <si>
    <t>İşsizlik S.(İşçi)</t>
  </si>
  <si>
    <t>SSK :</t>
  </si>
  <si>
    <t xml:space="preserve">5510 %5 </t>
  </si>
  <si>
    <t>Garanti</t>
  </si>
  <si>
    <t>TEB</t>
  </si>
  <si>
    <t>BANKA</t>
  </si>
  <si>
    <t>Alc.Yuv.(679 09)</t>
  </si>
  <si>
    <t>BES</t>
  </si>
  <si>
    <t>Ödene Maaş</t>
  </si>
  <si>
    <t>İcra Kes</t>
  </si>
  <si>
    <t>369 01</t>
  </si>
  <si>
    <t>369 02</t>
  </si>
  <si>
    <t>Alc.Yuv.(689 09)</t>
  </si>
  <si>
    <t>İndirim Sonrası GV</t>
  </si>
  <si>
    <t>BRÜT ÜCRET</t>
  </si>
  <si>
    <t>TOPLAM BRÜT ÜCRET</t>
  </si>
  <si>
    <t>ASG.ÜC.İST.</t>
  </si>
  <si>
    <t>İSTİSNA ÖNCESİ GEL.VER.</t>
  </si>
  <si>
    <t>ASGARİ ÜCRET</t>
  </si>
  <si>
    <t>YASAL KESİNTİLER</t>
  </si>
  <si>
    <t>TOPLAM MALİYET</t>
  </si>
  <si>
    <t>KESİNTİSİZ MAAŞ</t>
  </si>
  <si>
    <t>SIRA NO</t>
  </si>
  <si>
    <t>ADI VE SOYAD</t>
  </si>
  <si>
    <t>SİGORTALI T.C. NO</t>
  </si>
  <si>
    <t>SİG.İŞE GİRİŞ/ÇIKIŞ</t>
  </si>
  <si>
    <t>GÜN SAYISI</t>
  </si>
  <si>
    <t>İŞSİZLİK SİGORTASI</t>
  </si>
  <si>
    <t>KESİLEN SİGORTA PRİMİ</t>
  </si>
  <si>
    <t>TAM.SĞ.SİG.PRİMİ</t>
  </si>
  <si>
    <t>GELİR VERGİSİ MAT.</t>
  </si>
  <si>
    <t>NET ÖDENEN</t>
  </si>
  <si>
    <t>TAM.SİG.AVANTAJI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</si>
</sst>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T_L"/>
  </numFmts>
  <fonts count="24" x14ac:knownFonts="1">
    <font>
      <sz val="10"/>
      <name val="Arial"/>
      <charset val="162"/>
    </font>
    <font>
      <b/>
      <sz val="10"/>
      <name val="Arial Tur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sz val="13"/>
      <name val="Arial Tur"/>
      <family val="2"/>
      <charset val="162"/>
    </font>
    <font>
      <sz val="10"/>
      <name val="Arial"/>
      <family val="2"/>
      <charset val="162"/>
    </font>
    <font>
      <b/>
      <sz val="15"/>
      <name val="Arial Tur"/>
      <family val="2"/>
      <charset val="162"/>
    </font>
    <font>
      <sz val="15"/>
      <name val="Arial Tur"/>
      <family val="2"/>
      <charset val="162"/>
    </font>
    <font>
      <sz val="15"/>
      <name val="Arial"/>
      <family val="2"/>
      <charset val="162"/>
    </font>
    <font>
      <b/>
      <sz val="15"/>
      <name val="Arial"/>
      <family val="2"/>
      <charset val="162"/>
    </font>
    <font>
      <sz val="15"/>
      <color theme="1"/>
      <name val="Arial Tur"/>
      <family val="2"/>
      <charset val="162"/>
    </font>
    <font>
      <b/>
      <sz val="15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5"/>
      <color theme="0"/>
      <name val="Arial Tur"/>
      <family val="2"/>
      <charset val="162"/>
    </font>
    <font>
      <sz val="12"/>
      <color theme="0"/>
      <name val="Arial"/>
      <family val="2"/>
      <charset val="162"/>
    </font>
    <font>
      <sz val="20"/>
      <name val="Arial Tur"/>
      <family val="2"/>
      <charset val="162"/>
    </font>
    <font>
      <b/>
      <sz val="20"/>
      <color theme="1"/>
      <name val="Arial Tur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Arial Tur"/>
      <family val="2"/>
      <charset val="162"/>
    </font>
    <font>
      <b/>
      <sz val="12"/>
      <color theme="0"/>
      <name val="Arial Tur"/>
      <family val="2"/>
      <charset val="162"/>
    </font>
    <font>
      <b/>
      <sz val="10"/>
      <color theme="0"/>
      <name val="Arial Tur"/>
      <family val="2"/>
      <charset val="162"/>
    </font>
    <font>
      <b/>
      <sz val="15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gray0625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gray0625">
        <fgColor indexed="9"/>
        <bgColor theme="0" tint="-0.14999847407452621"/>
      </patternFill>
    </fill>
    <fill>
      <patternFill patternType="solid">
        <fgColor theme="0" tint="-0.14996795556505021"/>
        <bgColor indexed="64"/>
      </patternFill>
    </fill>
    <fill>
      <patternFill patternType="gray0625">
        <fgColor indexed="9"/>
        <bgColor theme="0" tint="-0.14996795556505021"/>
      </patternFill>
    </fill>
    <fill>
      <patternFill patternType="gray0625">
        <fgColor indexed="9"/>
        <bgColor rgb="FFFFFF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6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3" fontId="1" fillId="0" borderId="2" xfId="0" applyNumberFormat="1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left"/>
    </xf>
    <xf numFmtId="1" fontId="4" fillId="0" borderId="2" xfId="0" applyNumberFormat="1" applyFont="1" applyFill="1" applyBorder="1" applyAlignment="1">
      <alignment horizontal="left"/>
    </xf>
    <xf numFmtId="3" fontId="7" fillId="0" borderId="3" xfId="0" applyNumberFormat="1" applyFont="1" applyFill="1" applyBorder="1" applyAlignment="1">
      <alignment horizontal="left"/>
    </xf>
    <xf numFmtId="3" fontId="12" fillId="0" borderId="3" xfId="0" applyNumberFormat="1" applyFont="1" applyFill="1" applyBorder="1" applyAlignment="1">
      <alignment horizontal="left"/>
    </xf>
    <xf numFmtId="0" fontId="7" fillId="0" borderId="3" xfId="0" applyNumberFormat="1" applyFont="1" applyFill="1" applyBorder="1" applyAlignment="1">
      <alignment horizontal="left"/>
    </xf>
    <xf numFmtId="1" fontId="7" fillId="0" borderId="3" xfId="0" applyNumberFormat="1" applyFont="1" applyFill="1" applyBorder="1" applyAlignment="1">
      <alignment horizontal="left"/>
    </xf>
    <xf numFmtId="1" fontId="8" fillId="0" borderId="3" xfId="0" applyNumberFormat="1" applyFont="1" applyFill="1" applyBorder="1" applyAlignment="1">
      <alignment horizontal="left"/>
    </xf>
    <xf numFmtId="3" fontId="8" fillId="0" borderId="3" xfId="0" applyNumberFormat="1" applyFont="1" applyFill="1" applyBorder="1" applyAlignment="1">
      <alignment horizontal="left"/>
    </xf>
    <xf numFmtId="4" fontId="11" fillId="2" borderId="3" xfId="0" applyNumberFormat="1" applyFont="1" applyFill="1" applyBorder="1" applyAlignment="1">
      <alignment horizontal="left"/>
    </xf>
    <xf numFmtId="4" fontId="8" fillId="0" borderId="3" xfId="0" applyNumberFormat="1" applyFont="1" applyFill="1" applyBorder="1" applyAlignment="1">
      <alignment horizontal="left"/>
    </xf>
    <xf numFmtId="4" fontId="8" fillId="2" borderId="3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7" fillId="2" borderId="3" xfId="0" applyNumberFormat="1" applyFont="1" applyFill="1" applyBorder="1" applyAlignment="1">
      <alignment horizontal="left"/>
    </xf>
    <xf numFmtId="1" fontId="7" fillId="2" borderId="3" xfId="0" applyNumberFormat="1" applyFont="1" applyFill="1" applyBorder="1" applyAlignment="1">
      <alignment horizontal="left"/>
    </xf>
    <xf numFmtId="1" fontId="8" fillId="2" borderId="3" xfId="0" applyNumberFormat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4" fillId="0" borderId="3" xfId="0" applyNumberFormat="1" applyFont="1" applyFill="1" applyBorder="1" applyAlignment="1">
      <alignment horizontal="left"/>
    </xf>
    <xf numFmtId="4" fontId="4" fillId="2" borderId="3" xfId="0" applyNumberFormat="1" applyFont="1" applyFill="1" applyBorder="1" applyAlignment="1">
      <alignment horizontal="left"/>
    </xf>
    <xf numFmtId="3" fontId="12" fillId="2" borderId="3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4" fontId="8" fillId="3" borderId="3" xfId="0" applyNumberFormat="1" applyFont="1" applyFill="1" applyBorder="1" applyAlignment="1">
      <alignment horizontal="left"/>
    </xf>
    <xf numFmtId="2" fontId="8" fillId="0" borderId="3" xfId="0" applyNumberFormat="1" applyFont="1" applyFill="1" applyBorder="1" applyAlignment="1">
      <alignment horizontal="left"/>
    </xf>
    <xf numFmtId="3" fontId="15" fillId="6" borderId="3" xfId="0" applyNumberFormat="1" applyFont="1" applyFill="1" applyBorder="1" applyAlignment="1">
      <alignment horizontal="left"/>
    </xf>
    <xf numFmtId="4" fontId="11" fillId="7" borderId="3" xfId="0" applyNumberFormat="1" applyFont="1" applyFill="1" applyBorder="1" applyAlignment="1">
      <alignment horizontal="left"/>
    </xf>
    <xf numFmtId="4" fontId="15" fillId="6" borderId="3" xfId="0" applyNumberFormat="1" applyFont="1" applyFill="1" applyBorder="1" applyAlignment="1">
      <alignment horizontal="left"/>
    </xf>
    <xf numFmtId="4" fontId="8" fillId="8" borderId="3" xfId="0" applyNumberFormat="1" applyFont="1" applyFill="1" applyBorder="1" applyAlignment="1">
      <alignment horizontal="left"/>
    </xf>
    <xf numFmtId="4" fontId="8" fillId="9" borderId="3" xfId="0" applyNumberFormat="1" applyFont="1" applyFill="1" applyBorder="1" applyAlignment="1">
      <alignment horizontal="left"/>
    </xf>
    <xf numFmtId="3" fontId="1" fillId="5" borderId="1" xfId="0" applyNumberFormat="1" applyFont="1" applyFill="1" applyBorder="1" applyAlignment="1">
      <alignment horizontal="left" wrapText="1"/>
    </xf>
    <xf numFmtId="3" fontId="1" fillId="5" borderId="1" xfId="0" applyNumberFormat="1" applyFont="1" applyFill="1" applyBorder="1" applyAlignment="1">
      <alignment horizontal="left"/>
    </xf>
    <xf numFmtId="0" fontId="1" fillId="5" borderId="1" xfId="0" applyNumberFormat="1" applyFont="1" applyFill="1" applyBorder="1" applyAlignment="1">
      <alignment horizontal="left" vertical="center"/>
    </xf>
    <xf numFmtId="1" fontId="1" fillId="5" borderId="1" xfId="0" applyNumberFormat="1" applyFont="1" applyFill="1" applyBorder="1" applyAlignment="1">
      <alignment horizontal="left" vertical="center"/>
    </xf>
    <xf numFmtId="3" fontId="7" fillId="4" borderId="1" xfId="0" applyNumberFormat="1" applyFont="1" applyFill="1" applyBorder="1" applyAlignment="1">
      <alignment horizontal="left"/>
    </xf>
    <xf numFmtId="3" fontId="7" fillId="4" borderId="1" xfId="0" applyNumberFormat="1" applyFont="1" applyFill="1" applyBorder="1" applyAlignment="1">
      <alignment horizontal="left" wrapText="1"/>
    </xf>
    <xf numFmtId="3" fontId="8" fillId="4" borderId="2" xfId="0" applyNumberFormat="1" applyFont="1" applyFill="1" applyBorder="1" applyAlignment="1">
      <alignment horizontal="left"/>
    </xf>
    <xf numFmtId="4" fontId="17" fillId="4" borderId="3" xfId="0" applyNumberFormat="1" applyFont="1" applyFill="1" applyBorder="1" applyAlignment="1">
      <alignment horizontal="left"/>
    </xf>
    <xf numFmtId="4" fontId="17" fillId="10" borderId="3" xfId="0" applyNumberFormat="1" applyFont="1" applyFill="1" applyBorder="1" applyAlignment="1">
      <alignment horizontal="left"/>
    </xf>
    <xf numFmtId="4" fontId="18" fillId="4" borderId="3" xfId="0" applyNumberFormat="1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NumberFormat="1" applyFont="1" applyFill="1" applyAlignment="1">
      <alignment horizontal="left"/>
    </xf>
    <xf numFmtId="1" fontId="19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" fontId="21" fillId="0" borderId="0" xfId="0" applyNumberFormat="1" applyFont="1" applyFill="1" applyBorder="1" applyAlignment="1">
      <alignment horizontal="left"/>
    </xf>
    <xf numFmtId="4" fontId="20" fillId="0" borderId="0" xfId="0" applyNumberFormat="1" applyFont="1" applyFill="1" applyAlignment="1">
      <alignment horizontal="left"/>
    </xf>
    <xf numFmtId="4" fontId="19" fillId="0" borderId="0" xfId="0" applyNumberFormat="1" applyFont="1" applyFill="1" applyAlignment="1">
      <alignment horizontal="left"/>
    </xf>
    <xf numFmtId="3" fontId="20" fillId="0" borderId="0" xfId="0" applyNumberFormat="1" applyFont="1" applyFill="1" applyAlignment="1">
      <alignment horizontal="left"/>
    </xf>
    <xf numFmtId="0" fontId="20" fillId="0" borderId="0" xfId="0" applyNumberFormat="1" applyFont="1" applyFill="1" applyAlignment="1">
      <alignment horizontal="left"/>
    </xf>
    <xf numFmtId="1" fontId="20" fillId="0" borderId="0" xfId="0" applyNumberFormat="1" applyFont="1" applyFill="1" applyAlignment="1">
      <alignment horizontal="left"/>
    </xf>
    <xf numFmtId="4" fontId="21" fillId="4" borderId="0" xfId="0" applyNumberFormat="1" applyFont="1" applyFill="1" applyBorder="1" applyAlignment="1">
      <alignment horizontal="left"/>
    </xf>
    <xf numFmtId="0" fontId="21" fillId="0" borderId="0" xfId="0" applyNumberFormat="1" applyFont="1" applyFill="1" applyAlignment="1">
      <alignment horizontal="left"/>
    </xf>
    <xf numFmtId="1" fontId="21" fillId="0" borderId="0" xfId="0" applyNumberFormat="1" applyFont="1" applyFill="1" applyAlignment="1">
      <alignment horizontal="left"/>
    </xf>
    <xf numFmtId="4" fontId="21" fillId="0" borderId="0" xfId="0" applyNumberFormat="1" applyFont="1" applyFill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1" fontId="22" fillId="0" borderId="0" xfId="0" applyNumberFormat="1" applyFont="1" applyFill="1" applyAlignment="1">
      <alignment horizontal="left"/>
    </xf>
    <xf numFmtId="4" fontId="15" fillId="0" borderId="0" xfId="0" applyNumberFormat="1" applyFont="1" applyFill="1" applyBorder="1" applyAlignment="1">
      <alignment horizontal="left"/>
    </xf>
    <xf numFmtId="4" fontId="16" fillId="0" borderId="0" xfId="0" applyNumberFormat="1" applyFont="1" applyFill="1" applyBorder="1" applyAlignment="1">
      <alignment horizontal="left"/>
    </xf>
    <xf numFmtId="4" fontId="16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9</xdr:row>
      <xdr:rowOff>0</xdr:rowOff>
    </xdr:from>
    <xdr:to>
      <xdr:col>12</xdr:col>
      <xdr:colOff>57150</xdr:colOff>
      <xdr:row>21</xdr:row>
      <xdr:rowOff>66675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1096625" y="13849350"/>
          <a:ext cx="0" cy="1847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2"/>
  <sheetViews>
    <sheetView tabSelected="1" zoomScale="56" zoomScaleNormal="56" zoomScaleSheetLayoutView="30" workbookViewId="0">
      <selection activeCell="F12" sqref="F12"/>
    </sheetView>
  </sheetViews>
  <sheetFormatPr defaultColWidth="9.140625" defaultRowHeight="12.75" x14ac:dyDescent="0.2"/>
  <cols>
    <col min="1" max="1" width="6.5703125" style="1" customWidth="1"/>
    <col min="2" max="2" width="26.28515625" style="1" customWidth="1"/>
    <col min="3" max="3" width="18.5703125" style="32" customWidth="1"/>
    <col min="4" max="4" width="1.5703125" style="33" hidden="1" customWidth="1"/>
    <col min="5" max="5" width="21" style="1" customWidth="1"/>
    <col min="6" max="6" width="16.7109375" style="1" customWidth="1"/>
    <col min="7" max="7" width="8.140625" style="1" customWidth="1"/>
    <col min="8" max="8" width="1.140625" style="1" hidden="1" customWidth="1"/>
    <col min="9" max="9" width="1.28515625" style="1" hidden="1" customWidth="1"/>
    <col min="10" max="10" width="19.42578125" style="1" customWidth="1"/>
    <col min="11" max="11" width="1.28515625" style="1" hidden="1" customWidth="1"/>
    <col min="12" max="12" width="17" style="1" customWidth="1"/>
    <col min="13" max="13" width="1.28515625" style="1" hidden="1" customWidth="1"/>
    <col min="14" max="14" width="19" style="1" customWidth="1"/>
    <col min="15" max="15" width="1.5703125" style="1" hidden="1" customWidth="1"/>
    <col min="16" max="16" width="0.140625" style="1" customWidth="1"/>
    <col min="17" max="17" width="0.42578125" style="1" customWidth="1"/>
    <col min="18" max="18" width="14.85546875" style="1" hidden="1" customWidth="1"/>
    <col min="19" max="19" width="20.5703125" style="1" customWidth="1"/>
    <col min="20" max="20" width="0.85546875" style="1" customWidth="1"/>
    <col min="21" max="21" width="16.85546875" style="1" customWidth="1"/>
    <col min="22" max="22" width="1.85546875" style="1" hidden="1" customWidth="1"/>
    <col min="23" max="23" width="14.140625" style="1" customWidth="1"/>
    <col min="24" max="24" width="15.140625" style="1" customWidth="1"/>
    <col min="25" max="25" width="15.7109375" style="1" customWidth="1"/>
    <col min="26" max="26" width="18.7109375" style="1" bestFit="1" customWidth="1"/>
    <col min="27" max="27" width="15.42578125" style="1" customWidth="1"/>
    <col min="28" max="28" width="12.140625" style="1" customWidth="1"/>
    <col min="29" max="29" width="0.28515625" style="1" customWidth="1"/>
    <col min="30" max="30" width="1" style="1" hidden="1" customWidth="1"/>
    <col min="31" max="31" width="1.42578125" style="1" hidden="1" customWidth="1"/>
    <col min="32" max="32" width="17.42578125" style="1" customWidth="1"/>
    <col min="33" max="33" width="15.7109375" style="1" hidden="1" customWidth="1"/>
    <col min="34" max="16384" width="9.140625" style="1"/>
  </cols>
  <sheetData>
    <row r="1" spans="1:33" ht="41.25" customHeight="1" x14ac:dyDescent="0.3">
      <c r="A1" s="52" t="s">
        <v>32</v>
      </c>
      <c r="B1" s="53" t="s">
        <v>33</v>
      </c>
      <c r="C1" s="54" t="s">
        <v>34</v>
      </c>
      <c r="D1" s="55" t="s">
        <v>1</v>
      </c>
      <c r="E1" s="52" t="s">
        <v>35</v>
      </c>
      <c r="F1" s="52" t="s">
        <v>24</v>
      </c>
      <c r="G1" s="52" t="s">
        <v>36</v>
      </c>
      <c r="H1" s="52"/>
      <c r="I1" s="52"/>
      <c r="J1" s="52" t="s">
        <v>25</v>
      </c>
      <c r="K1" s="53"/>
      <c r="L1" s="52" t="s">
        <v>37</v>
      </c>
      <c r="M1" s="53"/>
      <c r="N1" s="52" t="s">
        <v>38</v>
      </c>
      <c r="O1" s="52"/>
      <c r="P1" s="52" t="s">
        <v>39</v>
      </c>
      <c r="Q1" s="52" t="s">
        <v>42</v>
      </c>
      <c r="R1" s="52" t="s">
        <v>15</v>
      </c>
      <c r="S1" s="52" t="s">
        <v>40</v>
      </c>
      <c r="T1" s="52" t="s">
        <v>23</v>
      </c>
      <c r="U1" s="52" t="s">
        <v>27</v>
      </c>
      <c r="V1" s="53"/>
      <c r="W1" s="53" t="s">
        <v>26</v>
      </c>
      <c r="X1" s="56" t="s">
        <v>6</v>
      </c>
      <c r="Y1" s="57" t="s">
        <v>7</v>
      </c>
      <c r="Z1" s="52" t="s">
        <v>29</v>
      </c>
      <c r="AA1" s="52" t="s">
        <v>31</v>
      </c>
      <c r="AB1" s="52" t="s">
        <v>17</v>
      </c>
      <c r="AC1" s="52" t="s">
        <v>19</v>
      </c>
      <c r="AD1" s="52" t="s">
        <v>18</v>
      </c>
      <c r="AE1" s="52"/>
      <c r="AF1" s="52" t="s">
        <v>41</v>
      </c>
      <c r="AG1" s="52" t="s">
        <v>30</v>
      </c>
    </row>
    <row r="2" spans="1:33" ht="2.25" customHeight="1" x14ac:dyDescent="0.25">
      <c r="A2" s="4"/>
      <c r="B2" s="5"/>
      <c r="C2" s="6"/>
      <c r="D2" s="7"/>
      <c r="E2" s="5"/>
      <c r="F2" s="5"/>
      <c r="G2" s="5"/>
      <c r="H2" s="5"/>
      <c r="I2" s="5"/>
      <c r="J2" s="5"/>
      <c r="K2" s="5"/>
      <c r="L2" s="5"/>
      <c r="M2" s="5"/>
      <c r="N2" s="5" t="s">
        <v>0</v>
      </c>
      <c r="O2" s="5"/>
      <c r="P2" s="5"/>
      <c r="Q2" s="5"/>
      <c r="R2" s="5" t="s">
        <v>0</v>
      </c>
      <c r="S2" s="5"/>
      <c r="T2" s="5"/>
      <c r="U2" s="5"/>
      <c r="V2" s="5"/>
      <c r="W2" s="5"/>
      <c r="X2" s="58"/>
      <c r="Y2" s="58"/>
      <c r="Z2" s="5"/>
      <c r="AA2" s="5"/>
      <c r="AB2" s="5"/>
      <c r="AC2" s="5"/>
      <c r="AD2" s="5"/>
      <c r="AE2" s="5"/>
      <c r="AF2" s="5"/>
      <c r="AG2" s="5"/>
    </row>
    <row r="3" spans="1:33" s="17" customFormat="1" ht="27" customHeight="1" x14ac:dyDescent="0.35">
      <c r="A3" s="8">
        <v>1</v>
      </c>
      <c r="B3" s="9"/>
      <c r="C3" s="10"/>
      <c r="D3" s="11"/>
      <c r="E3" s="12"/>
      <c r="F3" s="14">
        <v>6000</v>
      </c>
      <c r="G3" s="13">
        <v>30</v>
      </c>
      <c r="H3" s="13"/>
      <c r="I3" s="13"/>
      <c r="J3" s="14">
        <f>(F3/30)*G3</f>
        <v>6000</v>
      </c>
      <c r="K3" s="15"/>
      <c r="L3" s="15">
        <f t="shared" ref="L3:L6" si="0">SUM(J3/100)</f>
        <v>60</v>
      </c>
      <c r="M3" s="15"/>
      <c r="N3" s="15">
        <f t="shared" ref="N3:N6" si="1">SUM(J3*14/100)</f>
        <v>840</v>
      </c>
      <c r="O3" s="15"/>
      <c r="P3" s="15">
        <v>0</v>
      </c>
      <c r="Q3" s="15">
        <f>P3*0.15</f>
        <v>0</v>
      </c>
      <c r="R3" s="39" t="s">
        <v>13</v>
      </c>
      <c r="S3" s="15">
        <f>J3-(L3+N3)</f>
        <v>5100</v>
      </c>
      <c r="T3" s="15"/>
      <c r="U3" s="16">
        <f>(S3*15)/100</f>
        <v>765</v>
      </c>
      <c r="V3" s="15"/>
      <c r="W3" s="15">
        <v>638.01</v>
      </c>
      <c r="X3" s="59">
        <f>U3-W3-Q3</f>
        <v>126.99</v>
      </c>
      <c r="Y3" s="60">
        <f>(F3-C12)*0.00759</f>
        <v>7.56</v>
      </c>
      <c r="Z3" s="15">
        <f>(L3+N3+X3+Y3)</f>
        <v>1034.55</v>
      </c>
      <c r="AA3" s="50">
        <f t="shared" ref="AA3:AA6" si="2">(J3-Z3)</f>
        <v>4965.45</v>
      </c>
      <c r="AB3" s="13">
        <v>0</v>
      </c>
      <c r="AC3" s="46">
        <v>0</v>
      </c>
      <c r="AD3" s="45">
        <f t="shared" ref="AD3:AD6" si="3">AA3-AB3</f>
        <v>4965.45</v>
      </c>
      <c r="AE3" s="48">
        <v>0</v>
      </c>
      <c r="AF3" s="16">
        <f t="shared" ref="AF3:AF6" si="4">AD3+AE3</f>
        <v>4965.45</v>
      </c>
      <c r="AG3" s="13"/>
    </row>
    <row r="4" spans="1:33" s="17" customFormat="1" ht="27" customHeight="1" x14ac:dyDescent="0.35">
      <c r="A4" s="8">
        <v>2</v>
      </c>
      <c r="B4" s="41"/>
      <c r="C4" s="18"/>
      <c r="D4" s="19"/>
      <c r="E4" s="20"/>
      <c r="F4" s="14">
        <v>7000</v>
      </c>
      <c r="G4" s="21">
        <v>30</v>
      </c>
      <c r="H4" s="21"/>
      <c r="I4" s="21">
        <v>2602500</v>
      </c>
      <c r="J4" s="14">
        <f t="shared" ref="J4:J6" si="5">(F4/30)*G4</f>
        <v>7000</v>
      </c>
      <c r="K4" s="16"/>
      <c r="L4" s="16">
        <f t="shared" si="0"/>
        <v>70</v>
      </c>
      <c r="M4" s="16"/>
      <c r="N4" s="16">
        <f t="shared" si="1"/>
        <v>980</v>
      </c>
      <c r="O4" s="16">
        <v>500000</v>
      </c>
      <c r="P4" s="15">
        <v>0</v>
      </c>
      <c r="Q4" s="15">
        <f t="shared" ref="Q4:Q6" si="6">P4*0.15</f>
        <v>0</v>
      </c>
      <c r="R4" s="40" t="s">
        <v>13</v>
      </c>
      <c r="S4" s="15">
        <f t="shared" ref="S4:S6" si="7">J4-(L4+N4)</f>
        <v>5950</v>
      </c>
      <c r="T4" s="15"/>
      <c r="U4" s="16">
        <f t="shared" ref="U4:U6" si="8">(S4*15)/100</f>
        <v>892.5</v>
      </c>
      <c r="V4" s="16"/>
      <c r="W4" s="15">
        <v>638.01</v>
      </c>
      <c r="X4" s="59">
        <f t="shared" ref="X4:X6" si="9">U4-W4-Q4</f>
        <v>254.49</v>
      </c>
      <c r="Y4" s="60">
        <f>(F4-C12)*0.00759</f>
        <v>15.15</v>
      </c>
      <c r="Z4" s="15">
        <f t="shared" ref="Z4:Z6" si="10">(L4+N4+X4+Y4)</f>
        <v>1319.64</v>
      </c>
      <c r="AA4" s="51">
        <f t="shared" si="2"/>
        <v>5680.36</v>
      </c>
      <c r="AB4" s="13">
        <v>0</v>
      </c>
      <c r="AC4" s="46">
        <v>0</v>
      </c>
      <c r="AD4" s="45">
        <f t="shared" si="3"/>
        <v>5680.36</v>
      </c>
      <c r="AE4" s="48">
        <v>0</v>
      </c>
      <c r="AF4" s="16">
        <f t="shared" si="4"/>
        <v>5680.36</v>
      </c>
      <c r="AG4" s="13"/>
    </row>
    <row r="5" spans="1:33" s="17" customFormat="1" ht="27" customHeight="1" x14ac:dyDescent="0.35">
      <c r="A5" s="8">
        <v>3</v>
      </c>
      <c r="B5" s="9"/>
      <c r="C5" s="10"/>
      <c r="D5" s="11"/>
      <c r="E5" s="12"/>
      <c r="F5" s="14">
        <v>8000</v>
      </c>
      <c r="G5" s="13">
        <v>30</v>
      </c>
      <c r="H5" s="13"/>
      <c r="I5" s="13">
        <v>2602500</v>
      </c>
      <c r="J5" s="14">
        <f t="shared" si="5"/>
        <v>8000</v>
      </c>
      <c r="K5" s="15"/>
      <c r="L5" s="15">
        <f t="shared" si="0"/>
        <v>80</v>
      </c>
      <c r="M5" s="15"/>
      <c r="N5" s="15">
        <f t="shared" si="1"/>
        <v>1120</v>
      </c>
      <c r="O5" s="15">
        <v>500000</v>
      </c>
      <c r="P5" s="15">
        <v>0</v>
      </c>
      <c r="Q5" s="15">
        <f t="shared" si="6"/>
        <v>0</v>
      </c>
      <c r="R5" s="39" t="s">
        <v>13</v>
      </c>
      <c r="S5" s="15">
        <f t="shared" si="7"/>
        <v>6800</v>
      </c>
      <c r="T5" s="15"/>
      <c r="U5" s="16">
        <f t="shared" si="8"/>
        <v>1020</v>
      </c>
      <c r="V5" s="15"/>
      <c r="W5" s="15">
        <v>638.01</v>
      </c>
      <c r="X5" s="59">
        <f t="shared" si="9"/>
        <v>381.99</v>
      </c>
      <c r="Y5" s="60">
        <f>(F5-C12)*0.00759</f>
        <v>22.74</v>
      </c>
      <c r="Z5" s="15">
        <f t="shared" si="10"/>
        <v>1604.73</v>
      </c>
      <c r="AA5" s="50">
        <f t="shared" si="2"/>
        <v>6395.27</v>
      </c>
      <c r="AB5" s="13">
        <f>J5*0.03</f>
        <v>240</v>
      </c>
      <c r="AC5" s="46">
        <v>0</v>
      </c>
      <c r="AD5" s="45">
        <f t="shared" si="3"/>
        <v>6155.27</v>
      </c>
      <c r="AE5" s="48">
        <v>0</v>
      </c>
      <c r="AF5" s="16">
        <f t="shared" si="4"/>
        <v>6155.27</v>
      </c>
      <c r="AG5" s="13"/>
    </row>
    <row r="6" spans="1:33" s="17" customFormat="1" ht="27" customHeight="1" x14ac:dyDescent="0.35">
      <c r="A6" s="8">
        <v>4</v>
      </c>
      <c r="B6" s="9"/>
      <c r="C6" s="10"/>
      <c r="D6" s="11"/>
      <c r="E6" s="12"/>
      <c r="F6" s="14">
        <v>5004</v>
      </c>
      <c r="G6" s="13">
        <v>30</v>
      </c>
      <c r="H6" s="13"/>
      <c r="I6" s="13">
        <v>2602500</v>
      </c>
      <c r="J6" s="14">
        <f t="shared" si="5"/>
        <v>5004</v>
      </c>
      <c r="K6" s="15"/>
      <c r="L6" s="15">
        <f t="shared" si="0"/>
        <v>50.04</v>
      </c>
      <c r="M6" s="15"/>
      <c r="N6" s="15">
        <f t="shared" si="1"/>
        <v>700.56</v>
      </c>
      <c r="O6" s="15">
        <v>500000</v>
      </c>
      <c r="P6" s="15">
        <v>0</v>
      </c>
      <c r="Q6" s="15">
        <f t="shared" si="6"/>
        <v>0</v>
      </c>
      <c r="R6" s="39" t="s">
        <v>14</v>
      </c>
      <c r="S6" s="15">
        <f t="shared" si="7"/>
        <v>4253.3999999999996</v>
      </c>
      <c r="T6" s="15"/>
      <c r="U6" s="16">
        <f t="shared" si="8"/>
        <v>638.01</v>
      </c>
      <c r="V6" s="15"/>
      <c r="W6" s="15">
        <v>638.01</v>
      </c>
      <c r="X6" s="59">
        <f t="shared" si="9"/>
        <v>0</v>
      </c>
      <c r="Y6" s="60">
        <f>(F6-C12)*0.00759</f>
        <v>0</v>
      </c>
      <c r="Z6" s="15">
        <f t="shared" si="10"/>
        <v>750.6</v>
      </c>
      <c r="AA6" s="50">
        <f t="shared" si="2"/>
        <v>4253.3999999999996</v>
      </c>
      <c r="AB6" s="13">
        <v>0</v>
      </c>
      <c r="AC6" s="46">
        <v>0</v>
      </c>
      <c r="AD6" s="45">
        <f t="shared" si="3"/>
        <v>4253.3999999999996</v>
      </c>
      <c r="AE6" s="48">
        <v>0</v>
      </c>
      <c r="AF6" s="16">
        <f t="shared" si="4"/>
        <v>4253.3999999999996</v>
      </c>
      <c r="AG6" s="13"/>
    </row>
    <row r="7" spans="1:33" s="22" customFormat="1" ht="30" customHeight="1" x14ac:dyDescent="0.4">
      <c r="A7" s="8"/>
      <c r="B7" s="8"/>
      <c r="C7" s="10"/>
      <c r="D7" s="11"/>
      <c r="E7" s="11"/>
      <c r="F7" s="49">
        <f>SUM(F3:F6)</f>
        <v>26004</v>
      </c>
      <c r="G7" s="47">
        <f>SUM(G3:G6)</f>
        <v>120</v>
      </c>
      <c r="H7" s="47">
        <f>SUM(H3:H6)</f>
        <v>0</v>
      </c>
      <c r="I7" s="47">
        <f>SUM(I3:I6)</f>
        <v>7807500</v>
      </c>
      <c r="J7" s="49">
        <f>SUM(J3:J6)</f>
        <v>26004</v>
      </c>
      <c r="K7" s="49">
        <f>SUM(K3:K6)</f>
        <v>0</v>
      </c>
      <c r="L7" s="49">
        <f>SUM(L3:L6)</f>
        <v>260.04000000000002</v>
      </c>
      <c r="M7" s="49">
        <f>SUM(M3:M6)</f>
        <v>0</v>
      </c>
      <c r="N7" s="49">
        <f>SUM(N3:N6)</f>
        <v>3640.56</v>
      </c>
      <c r="O7" s="49">
        <f>SUM(O3:O6)</f>
        <v>1500000</v>
      </c>
      <c r="P7" s="49"/>
      <c r="Q7" s="49"/>
      <c r="R7" s="49">
        <f>SUM(R3:R6)</f>
        <v>0</v>
      </c>
      <c r="S7" s="49">
        <f>SUM(S3:S6)</f>
        <v>22103.4</v>
      </c>
      <c r="T7" s="49">
        <f>SUM(T3:T6)</f>
        <v>0</v>
      </c>
      <c r="U7" s="49">
        <f>SUM(U3:U6)</f>
        <v>3315.51</v>
      </c>
      <c r="V7" s="49">
        <f>SUM(V3:V6)</f>
        <v>0</v>
      </c>
      <c r="W7" s="49"/>
      <c r="X7" s="61">
        <f>SUM(X3:X6)</f>
        <v>763.47</v>
      </c>
      <c r="Y7" s="61">
        <f>SUM(Y3:Y6)</f>
        <v>45.45</v>
      </c>
      <c r="Z7" s="49">
        <f>SUM(Z3:Z6)</f>
        <v>4709.5200000000004</v>
      </c>
      <c r="AA7" s="49">
        <f>SUM(AA3:AA6)</f>
        <v>21294.48</v>
      </c>
      <c r="AB7" s="49">
        <f>SUM(AB3:AB6)</f>
        <v>240</v>
      </c>
      <c r="AC7" s="49">
        <f>SUM(AC3:AC6)</f>
        <v>0</v>
      </c>
      <c r="AD7" s="49">
        <f>SUM(AD3:AD6)</f>
        <v>21054.48</v>
      </c>
      <c r="AE7" s="49">
        <f>SUM(AE3:AE6)</f>
        <v>0</v>
      </c>
      <c r="AF7" s="49">
        <f>SUM(AF3:AF6)</f>
        <v>21054.48</v>
      </c>
      <c r="AG7" s="8"/>
    </row>
    <row r="8" spans="1:33" ht="18.75" customHeight="1" x14ac:dyDescent="0.25">
      <c r="A8" s="23"/>
      <c r="B8" s="24"/>
      <c r="C8" s="25"/>
      <c r="D8" s="26"/>
      <c r="E8" s="27"/>
      <c r="F8" s="27"/>
      <c r="G8" s="28"/>
      <c r="H8" s="28"/>
      <c r="I8" s="28"/>
      <c r="J8" s="29"/>
      <c r="K8" s="30"/>
      <c r="L8" s="29"/>
      <c r="M8" s="30"/>
      <c r="N8" s="29"/>
      <c r="O8" s="30"/>
      <c r="P8" s="29"/>
      <c r="Q8" s="29"/>
      <c r="R8" s="29"/>
      <c r="S8" s="29"/>
      <c r="T8" s="29"/>
      <c r="U8" s="29"/>
      <c r="V8" s="30"/>
      <c r="W8" s="30"/>
      <c r="X8" s="30"/>
      <c r="Y8" s="29"/>
      <c r="Z8" s="29"/>
      <c r="AA8" s="29"/>
      <c r="AB8" s="29"/>
      <c r="AC8" s="29"/>
      <c r="AD8" s="29"/>
      <c r="AE8" s="29"/>
      <c r="AF8" s="29"/>
      <c r="AG8" s="31"/>
    </row>
    <row r="9" spans="1:33" ht="16.5" customHeight="1" x14ac:dyDescent="0.25">
      <c r="B9" s="62"/>
      <c r="C9" s="63"/>
      <c r="D9" s="64" t="s">
        <v>0</v>
      </c>
      <c r="E9" s="62" t="s">
        <v>0</v>
      </c>
      <c r="F9" s="62"/>
      <c r="G9" s="65"/>
      <c r="H9" s="65"/>
      <c r="I9" s="65"/>
      <c r="J9" s="66" t="s">
        <v>3</v>
      </c>
      <c r="K9" s="66"/>
      <c r="L9" s="66">
        <f>PRODUCT(J7*1)</f>
        <v>26004</v>
      </c>
      <c r="M9" s="66"/>
      <c r="N9" s="66" t="s">
        <v>4</v>
      </c>
      <c r="O9" s="66"/>
      <c r="P9" s="67"/>
      <c r="Q9" s="67"/>
      <c r="R9" s="66">
        <f>PRODUCT(AF7*1)</f>
        <v>21054.48</v>
      </c>
      <c r="S9" s="67"/>
      <c r="T9" s="67"/>
      <c r="U9" s="68"/>
      <c r="V9" s="68"/>
      <c r="W9" s="68"/>
      <c r="X9" s="68"/>
      <c r="Y9" s="68"/>
      <c r="Z9" s="2"/>
      <c r="AA9" s="2"/>
      <c r="AB9" s="2"/>
      <c r="AC9" s="2"/>
      <c r="AD9" s="2"/>
      <c r="AE9" s="2"/>
      <c r="AF9" s="2"/>
    </row>
    <row r="10" spans="1:33" ht="15.75" x14ac:dyDescent="0.25">
      <c r="A10" s="3"/>
      <c r="B10" s="69"/>
      <c r="C10" s="70"/>
      <c r="D10" s="71"/>
      <c r="E10" s="69"/>
      <c r="F10" s="69"/>
      <c r="G10" s="69"/>
      <c r="H10" s="69"/>
      <c r="I10" s="69"/>
      <c r="J10" s="66" t="s">
        <v>5</v>
      </c>
      <c r="K10" s="66"/>
      <c r="L10" s="66">
        <f>PRODUCT(B14*20.5/100)</f>
        <v>5330.82</v>
      </c>
      <c r="M10" s="66"/>
      <c r="N10" s="66" t="s">
        <v>6</v>
      </c>
      <c r="O10" s="66"/>
      <c r="P10" s="67"/>
      <c r="Q10" s="67"/>
      <c r="R10" s="72">
        <f>PRODUCT(X7*1)</f>
        <v>763.47</v>
      </c>
      <c r="S10" s="67" t="s">
        <v>0</v>
      </c>
      <c r="T10" s="67"/>
      <c r="U10" s="67"/>
      <c r="V10" s="67"/>
      <c r="W10" s="67"/>
      <c r="X10" s="67"/>
      <c r="Y10" s="67"/>
      <c r="Z10" s="35"/>
      <c r="AA10" s="35"/>
      <c r="AB10" s="35"/>
      <c r="AC10" s="35"/>
      <c r="AD10" s="35"/>
      <c r="AE10" s="35"/>
      <c r="AF10" s="35"/>
      <c r="AG10" s="3"/>
    </row>
    <row r="11" spans="1:33" ht="15.75" x14ac:dyDescent="0.25">
      <c r="A11" s="81"/>
      <c r="B11" s="81"/>
      <c r="C11" s="73"/>
      <c r="D11" s="74"/>
      <c r="E11" s="62"/>
      <c r="F11" s="62"/>
      <c r="G11" s="65"/>
      <c r="H11" s="65"/>
      <c r="I11" s="65"/>
      <c r="J11" s="66" t="s">
        <v>9</v>
      </c>
      <c r="K11" s="66"/>
      <c r="L11" s="66">
        <f>PRODUCT(B14*2/100)</f>
        <v>520.08000000000004</v>
      </c>
      <c r="M11" s="66"/>
      <c r="N11" s="66" t="s">
        <v>7</v>
      </c>
      <c r="O11" s="66"/>
      <c r="P11" s="67"/>
      <c r="Q11" s="67"/>
      <c r="R11" s="66">
        <f>PRODUCT(Y7*1)</f>
        <v>45.45</v>
      </c>
      <c r="S11" s="67"/>
      <c r="T11" s="67"/>
      <c r="U11" s="68"/>
      <c r="V11" s="68"/>
      <c r="W11" s="68"/>
      <c r="X11" s="68"/>
      <c r="Y11" s="68"/>
      <c r="Z11" s="36"/>
      <c r="AA11" s="2"/>
      <c r="AB11" s="2"/>
      <c r="AC11" s="2"/>
      <c r="AD11" s="2"/>
      <c r="AE11" s="2"/>
      <c r="AF11" s="2"/>
    </row>
    <row r="12" spans="1:33" ht="15.75" x14ac:dyDescent="0.25">
      <c r="A12" s="81" t="s">
        <v>28</v>
      </c>
      <c r="B12" s="81"/>
      <c r="C12" s="75">
        <v>5004</v>
      </c>
      <c r="D12" s="74"/>
      <c r="E12" s="62" t="s">
        <v>0</v>
      </c>
      <c r="F12" s="62"/>
      <c r="G12" s="65"/>
      <c r="H12" s="65"/>
      <c r="I12" s="65"/>
      <c r="J12" s="66" t="s">
        <v>22</v>
      </c>
      <c r="K12" s="66"/>
      <c r="L12" s="66">
        <v>0.01</v>
      </c>
      <c r="M12" s="66"/>
      <c r="N12" s="66" t="s">
        <v>10</v>
      </c>
      <c r="O12" s="66"/>
      <c r="P12" s="67"/>
      <c r="Q12" s="67"/>
      <c r="R12" s="66">
        <f>SUM(B14*3/100)</f>
        <v>780.12</v>
      </c>
      <c r="S12" s="67"/>
      <c r="T12" s="67"/>
      <c r="U12" s="68"/>
      <c r="V12" s="68"/>
      <c r="W12" s="68"/>
      <c r="X12" s="68"/>
      <c r="Y12" s="68"/>
      <c r="Z12" s="2"/>
      <c r="AA12" s="2"/>
      <c r="AB12" s="2"/>
      <c r="AC12" s="2"/>
      <c r="AD12" s="2"/>
      <c r="AE12" s="2"/>
      <c r="AF12" s="2"/>
    </row>
    <row r="13" spans="1:33" ht="15.75" x14ac:dyDescent="0.25">
      <c r="A13" s="81"/>
      <c r="B13" s="81"/>
      <c r="C13" s="73"/>
      <c r="D13" s="74"/>
      <c r="E13" s="62"/>
      <c r="F13" s="62"/>
      <c r="G13" s="65"/>
      <c r="H13" s="65"/>
      <c r="I13" s="65"/>
      <c r="J13" s="66"/>
      <c r="K13" s="66"/>
      <c r="L13" s="66"/>
      <c r="M13" s="66"/>
      <c r="N13" s="66" t="s">
        <v>8</v>
      </c>
      <c r="O13" s="66"/>
      <c r="P13" s="67"/>
      <c r="Q13" s="67"/>
      <c r="R13" s="66">
        <f>SUM(B14*34.5/100)-R14</f>
        <v>7671.18</v>
      </c>
      <c r="S13" s="67"/>
      <c r="T13" s="67"/>
      <c r="U13" s="68"/>
      <c r="V13" s="68"/>
      <c r="W13" s="68"/>
      <c r="X13" s="68"/>
      <c r="Y13" s="68"/>
      <c r="Z13" s="2"/>
      <c r="AA13" s="2"/>
      <c r="AB13" s="2"/>
      <c r="AC13" s="2"/>
      <c r="AD13" s="2"/>
      <c r="AE13" s="2"/>
      <c r="AF13" s="2"/>
    </row>
    <row r="14" spans="1:33" ht="19.5" x14ac:dyDescent="0.3">
      <c r="A14" s="82" t="s">
        <v>11</v>
      </c>
      <c r="B14" s="78">
        <f>J7</f>
        <v>26004</v>
      </c>
      <c r="C14" s="76"/>
      <c r="D14" s="77"/>
      <c r="E14" s="62"/>
      <c r="F14" s="62"/>
      <c r="G14" s="65"/>
      <c r="H14" s="65"/>
      <c r="I14" s="65"/>
      <c r="J14" s="66"/>
      <c r="K14" s="66"/>
      <c r="L14" s="66"/>
      <c r="M14" s="66"/>
      <c r="N14" s="66" t="s">
        <v>12</v>
      </c>
      <c r="O14" s="66"/>
      <c r="P14" s="67"/>
      <c r="Q14" s="67"/>
      <c r="R14" s="66">
        <f>J7*0.05</f>
        <v>1300.2</v>
      </c>
      <c r="S14" s="67"/>
      <c r="T14" s="67"/>
      <c r="U14" s="68"/>
      <c r="V14" s="68"/>
      <c r="W14" s="68"/>
      <c r="X14" s="68"/>
      <c r="Y14" s="68"/>
      <c r="Z14" s="2"/>
      <c r="AA14" s="2"/>
      <c r="AB14" s="2"/>
      <c r="AC14" s="2"/>
      <c r="AD14" s="2"/>
      <c r="AE14" s="2"/>
      <c r="AF14" s="2"/>
    </row>
    <row r="15" spans="1:33" ht="19.5" x14ac:dyDescent="0.3">
      <c r="A15" s="82"/>
      <c r="B15" s="78"/>
      <c r="C15" s="76"/>
      <c r="D15" s="77"/>
      <c r="E15" s="62"/>
      <c r="F15" s="62"/>
      <c r="G15" s="65"/>
      <c r="H15" s="65"/>
      <c r="I15" s="65"/>
      <c r="J15" s="66"/>
      <c r="K15" s="66"/>
      <c r="L15" s="66"/>
      <c r="M15" s="66"/>
      <c r="N15" s="66" t="s">
        <v>20</v>
      </c>
      <c r="O15" s="66"/>
      <c r="P15" s="67"/>
      <c r="Q15" s="67"/>
      <c r="R15" s="66">
        <f>AB7</f>
        <v>240</v>
      </c>
      <c r="S15" s="67"/>
      <c r="T15" s="67"/>
      <c r="U15" s="68"/>
      <c r="V15" s="68"/>
      <c r="W15" s="68"/>
      <c r="X15" s="68"/>
      <c r="Y15" s="68"/>
      <c r="Z15" s="2"/>
      <c r="AA15" s="2"/>
      <c r="AB15" s="2"/>
      <c r="AC15" s="2"/>
      <c r="AD15" s="2"/>
      <c r="AE15" s="2"/>
      <c r="AF15" s="2"/>
    </row>
    <row r="16" spans="1:33" ht="19.5" x14ac:dyDescent="0.3">
      <c r="A16" s="82"/>
      <c r="B16" s="78"/>
      <c r="C16" s="76"/>
      <c r="D16" s="77"/>
      <c r="E16" s="62"/>
      <c r="F16" s="62"/>
      <c r="G16" s="65"/>
      <c r="H16" s="65"/>
      <c r="I16" s="65"/>
      <c r="J16" s="66"/>
      <c r="K16" s="66"/>
      <c r="L16" s="66"/>
      <c r="M16" s="66"/>
      <c r="N16" s="66" t="s">
        <v>21</v>
      </c>
      <c r="O16" s="66"/>
      <c r="P16" s="67"/>
      <c r="Q16" s="67"/>
      <c r="R16" s="66">
        <f>AC7</f>
        <v>0</v>
      </c>
      <c r="S16" s="67"/>
      <c r="T16" s="67"/>
      <c r="U16" s="68"/>
      <c r="V16" s="68"/>
      <c r="W16" s="68"/>
      <c r="X16" s="68"/>
      <c r="Y16" s="68"/>
      <c r="Z16" s="2"/>
      <c r="AA16" s="2"/>
      <c r="AB16" s="2"/>
      <c r="AC16" s="2"/>
      <c r="AD16" s="2"/>
      <c r="AE16" s="2"/>
      <c r="AF16" s="2"/>
    </row>
    <row r="17" spans="1:32" ht="19.5" x14ac:dyDescent="0.3">
      <c r="A17" s="82"/>
      <c r="B17" s="78"/>
      <c r="C17" s="76"/>
      <c r="D17" s="77"/>
      <c r="E17" s="62"/>
      <c r="F17" s="62"/>
      <c r="G17" s="65"/>
      <c r="H17" s="65"/>
      <c r="I17" s="65"/>
      <c r="J17" s="66"/>
      <c r="K17" s="66"/>
      <c r="L17" s="66"/>
      <c r="M17" s="66"/>
      <c r="N17" s="66" t="s">
        <v>16</v>
      </c>
      <c r="O17" s="66"/>
      <c r="P17" s="67"/>
      <c r="Q17" s="67"/>
      <c r="R17" s="66">
        <v>0</v>
      </c>
      <c r="S17" s="67"/>
      <c r="T17" s="67"/>
      <c r="U17" s="68"/>
      <c r="V17" s="68"/>
      <c r="W17" s="68"/>
      <c r="X17" s="68"/>
      <c r="Y17" s="68"/>
      <c r="Z17" s="2"/>
      <c r="AA17" s="2"/>
      <c r="AB17" s="2"/>
      <c r="AC17" s="2"/>
      <c r="AD17" s="2"/>
      <c r="AE17" s="2"/>
      <c r="AF17" s="2"/>
    </row>
    <row r="18" spans="1:32" ht="15.75" x14ac:dyDescent="0.25">
      <c r="A18" s="83"/>
      <c r="B18" s="83"/>
      <c r="C18" s="63"/>
      <c r="D18" s="64"/>
      <c r="E18" s="62"/>
      <c r="F18" s="62"/>
      <c r="G18" s="65"/>
      <c r="H18" s="65"/>
      <c r="I18" s="65"/>
      <c r="J18" s="66" t="s">
        <v>2</v>
      </c>
      <c r="K18" s="66"/>
      <c r="L18" s="66">
        <f>SUM(L9:L14)</f>
        <v>31854.91</v>
      </c>
      <c r="M18" s="66"/>
      <c r="N18" s="79"/>
      <c r="O18" s="66"/>
      <c r="P18" s="67"/>
      <c r="Q18" s="67"/>
      <c r="R18" s="66">
        <f>SUM(R9:R17)</f>
        <v>31854.9</v>
      </c>
      <c r="S18" s="67"/>
      <c r="T18" s="67"/>
      <c r="U18" s="68"/>
      <c r="V18" s="68"/>
      <c r="W18" s="68"/>
      <c r="X18" s="68"/>
      <c r="Y18" s="68"/>
      <c r="Z18" s="2"/>
      <c r="AA18" s="2"/>
      <c r="AB18" s="2"/>
      <c r="AC18" s="2"/>
      <c r="AD18" s="2"/>
      <c r="AE18" s="2"/>
      <c r="AF18" s="2"/>
    </row>
    <row r="19" spans="1:32" ht="15" x14ac:dyDescent="0.2">
      <c r="B19" s="62"/>
      <c r="C19" s="63"/>
      <c r="D19" s="64"/>
      <c r="E19" s="62"/>
      <c r="F19" s="62"/>
      <c r="G19" s="65"/>
      <c r="H19" s="65"/>
      <c r="I19" s="65"/>
      <c r="J19" s="80"/>
      <c r="K19" s="80"/>
      <c r="L19" s="80"/>
      <c r="M19" s="80"/>
      <c r="N19" s="80"/>
      <c r="O19" s="80"/>
      <c r="P19" s="67"/>
      <c r="Q19" s="67"/>
      <c r="R19" s="80"/>
      <c r="S19" s="67"/>
      <c r="T19" s="67"/>
      <c r="U19" s="68"/>
      <c r="V19" s="68"/>
      <c r="W19" s="68"/>
      <c r="X19" s="68"/>
      <c r="Y19" s="68"/>
      <c r="Z19" s="2"/>
      <c r="AA19" s="2"/>
      <c r="AB19" s="2"/>
      <c r="AC19" s="2"/>
      <c r="AD19" s="2"/>
      <c r="AE19" s="2"/>
      <c r="AF19" s="2"/>
    </row>
    <row r="20" spans="1:32" x14ac:dyDescent="0.2">
      <c r="G20" s="34"/>
      <c r="H20" s="34"/>
      <c r="I20" s="34"/>
      <c r="J20" s="37"/>
      <c r="N20" s="1" t="s">
        <v>0</v>
      </c>
      <c r="P20" s="34"/>
      <c r="Q20" s="34"/>
      <c r="S20" s="34"/>
      <c r="T20" s="34"/>
    </row>
    <row r="21" spans="1:32" x14ac:dyDescent="0.2">
      <c r="G21" s="34"/>
      <c r="H21" s="34"/>
      <c r="I21" s="34"/>
      <c r="J21" s="34"/>
      <c r="K21" s="34"/>
      <c r="L21" s="38"/>
      <c r="M21" s="38"/>
      <c r="N21" s="38"/>
      <c r="O21" s="34"/>
      <c r="P21" s="34"/>
      <c r="Q21" s="34"/>
      <c r="R21" s="34"/>
      <c r="S21" s="34"/>
      <c r="T21" s="34"/>
    </row>
    <row r="22" spans="1:32" ht="14.25" x14ac:dyDescent="0.2">
      <c r="E22" s="42"/>
      <c r="F22" s="42"/>
      <c r="G22" s="43"/>
      <c r="H22" s="43"/>
      <c r="I22" s="43"/>
      <c r="J22" s="43"/>
      <c r="K22" s="43"/>
      <c r="L22" s="44"/>
      <c r="M22" s="44"/>
      <c r="N22" s="44"/>
      <c r="O22" s="43"/>
      <c r="P22" s="43"/>
      <c r="Q22" s="43"/>
      <c r="R22" s="43"/>
      <c r="S22" s="43"/>
      <c r="T22" s="43"/>
      <c r="U22" s="42"/>
      <c r="V22" s="42"/>
      <c r="W22" s="42"/>
      <c r="X22" s="42"/>
      <c r="Y22" s="42"/>
      <c r="Z22" s="42"/>
      <c r="AA22" s="42"/>
      <c r="AB22" s="42"/>
      <c r="AC22" s="42"/>
      <c r="AD22" s="42"/>
    </row>
  </sheetData>
  <phoneticPr fontId="0" type="noConversion"/>
  <printOptions horizontalCentered="1" verticalCentered="1"/>
  <pageMargins left="0.25" right="0.23622047244094491" top="0.31496062992125984" bottom="0.31496062992125984" header="0.23622047244094491" footer="0.27559055118110237"/>
  <pageSetup paperSize="9" scale="38" orientation="landscape" r:id="rId1"/>
  <headerFooter alignWithMargins="0"/>
  <colBreaks count="1" manualBreakCount="1">
    <brk id="3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Sayfa2</vt:lpstr>
      <vt:lpstr>Sayfa2!Yazdırma_Alanı</vt:lpstr>
    </vt:vector>
  </TitlesOfParts>
  <Company>Transtel Mak. San.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Talih Doğru</dc:creator>
  <cp:lastModifiedBy>ETA</cp:lastModifiedBy>
  <cp:lastPrinted>2022-01-03T06:05:17Z</cp:lastPrinted>
  <dcterms:created xsi:type="dcterms:W3CDTF">2000-05-05T07:55:49Z</dcterms:created>
  <dcterms:modified xsi:type="dcterms:W3CDTF">2022-02-02T10:16:34Z</dcterms:modified>
</cp:coreProperties>
</file>